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71843f49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6256a8138f84dec"/>
    <x:sheet xmlns:r="http://schemas.openxmlformats.org/officeDocument/2006/relationships" name="Base plan" sheetId="2" r:id="R32d391aaf92d4732"/>
    <x:sheet xmlns:r="http://schemas.openxmlformats.org/officeDocument/2006/relationships" name="Delay case" sheetId="3" r:id="R0603ff0522774572"/>
    <x:sheet xmlns:r="http://schemas.openxmlformats.org/officeDocument/2006/relationships" name="Milestones" sheetId="4" r:id="R1c68e767eedc49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0"/>
    <x:numFmt numFmtId="202" formatCode="mmm yyyy"/>
  </x:numFmts>
  <x:fonts count="7">
    <x:font>
      <x:sz val="11"/>
      <x:name val="Carlito"/>
    </x:font>
    <x:font>
      <x:sz val="11"/>
      <x:color rgb="FF172D3A"/>
      <x:name val="Arial"/>
    </x:font>
    <x:font>
      <x:b/>
      <x:sz val="18"/>
      <x:color rgb="FF102D3B"/>
      <x:name val="Arial"/>
    </x:font>
    <x:font>
      <x:sz val="11"/>
      <x:color rgb="FF0000FF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02D3B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A12622"/>
      </x:font>
      <x:fill>
        <x:patternFill patternType="solid">
          <x:bgColor rgb="FFFCE6E2"/>
        </x:patternFill>
      </x:fill>
    </x:dxf>
    <x:dxf>
      <x:font>
        <x:color rgb="FFA12622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052080e124cce" /><Relationship Type="http://schemas.openxmlformats.org/officeDocument/2006/relationships/theme" Target="/xl/theme/theme1.xml" Id="R19c354b79a494f51" /><Relationship Type="http://schemas.openxmlformats.org/officeDocument/2006/relationships/sharedStrings" Target="/xl/sharedStrings.xml" Id="Rf7f25b54724c48db" /><Relationship Type="http://schemas.openxmlformats.org/officeDocument/2006/relationships/worksheet" Target="/xl/worksheets/sheet1.xml" Id="R76256a8138f84dec" /><Relationship Type="http://schemas.openxmlformats.org/officeDocument/2006/relationships/worksheet" Target="/xl/worksheets/sheet2.xml" Id="R32d391aaf92d4732" /><Relationship Type="http://schemas.openxmlformats.org/officeDocument/2006/relationships/worksheet" Target="/xl/worksheets/sheet3.xml" Id="R0603ff0522774572" /><Relationship Type="http://schemas.openxmlformats.org/officeDocument/2006/relationships/worksheet" Target="/xl/worksheets/sheet4.xml" Id="R1c68e767eedc49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3" hidden="0" customWidth="1"/>
    <x:col min="3" max="3" width="23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Milestone Funding &amp; Runway Workbook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Cubin · Version 1.0 · 8 October 2026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8" t="str">
        <x:v>Purpose</x:v>
      </x:c>
      <x:c r="B5" s="8" t="str">
        <x:v>Estimate a milestone funding gap, review monthly cash and compare a delayed case.</x:v>
      </x:c>
      <x:c r="C5" s="8"/>
      <x:c r="D5" s="8"/>
      <x:c r="E5" s="8"/>
      <x:c r="F5" s="8"/>
      <x:c r="G5" s="8"/>
      <x:c r="H5" s="8"/>
    </x:row>
    <x:row r="6" ht="44" customHeight="1">
      <x:c r="A6" s="8" t="str">
        <x:v>Example only</x:v>
      </x:c>
      <x:c r="B6" s="8" t="str">
        <x:v>Every number is hypothetical. Replace all assumptions before using the workbook.</x:v>
      </x:c>
      <x:c r="C6" s="8"/>
      <x:c r="D6" s="8"/>
      <x:c r="E6" s="8"/>
      <x:c r="F6" s="8"/>
      <x:c r="G6" s="8"/>
      <x:c r="H6" s="8"/>
    </x:row>
    <x:row r="7" ht="44" customHeight="1">
      <x:c r="A7" s="8" t="str">
        <x:v>1. Define the milestone</x:v>
      </x:c>
      <x:c r="B7" s="8" t="str">
        <x:v>Use Milestones to specify an outcome, evidence, owner and target month.</x:v>
      </x:c>
      <x:c r="C7" s="8"/>
      <x:c r="D7" s="8"/>
      <x:c r="E7" s="8"/>
      <x:c r="F7" s="8"/>
      <x:c r="G7" s="8"/>
      <x:c r="H7" s="8"/>
    </x:row>
    <x:row r="8" ht="44" customHeight="1">
      <x:c r="A8" s="8" t="str">
        <x:v>2. Enter cash assumptions</x:v>
      </x:c>
      <x:c r="B8" s="8" t="str">
        <x:v>Base plan: edit opening cash, reserve, milestone and each monthly cash receipt/payment.</x:v>
      </x:c>
      <x:c r="C8" s="8"/>
      <x:c r="D8" s="8"/>
      <x:c r="E8" s="8"/>
      <x:c r="F8" s="8"/>
      <x:c r="G8" s="8"/>
      <x:c r="H8" s="8"/>
    </x:row>
    <x:row r="9" ht="44" customHeight="1">
      <x:c r="A9" s="8" t="str">
        <x:v>3. Separate financing</x:v>
      </x:c>
      <x:c r="B9" s="8" t="str">
        <x:v>Do not include the proposed round in other committed financing. Do not count uncommitted funding.</x:v>
      </x:c>
      <x:c r="C9" s="8"/>
      <x:c r="D9" s="8"/>
      <x:c r="E9" s="8"/>
      <x:c r="F9" s="8"/>
      <x:c r="G9" s="8"/>
      <x:c r="H9" s="8"/>
    </x:row>
    <x:row r="10" ht="44" customHeight="1">
      <x:c r="A10" s="8" t="str">
        <x:v>4. Review monthly balances</x:v>
      </x:c>
      <x:c r="B10" s="8" t="str">
        <x:v>Funding needed protects the reserve through the milestone. A late receipt may leave an earlier shortfall.</x:v>
      </x:c>
      <x:c r="C10" s="8"/>
      <x:c r="D10" s="8"/>
      <x:c r="E10" s="8"/>
      <x:c r="F10" s="8"/>
      <x:c r="G10" s="8"/>
      <x:c r="H10" s="8"/>
    </x:row>
    <x:row r="11" ht="44" customHeight="1">
      <x:c r="A11" s="8" t="str">
        <x:v>5. Compare the delay case</x:v>
      </x:c>
      <x:c r="B11" s="8" t="str">
        <x:v>The example delays receipts by three months and extends recurring costs to month 15. Change its inputs independently.</x:v>
      </x:c>
      <x:c r="C11" s="8"/>
      <x:c r="D11" s="8"/>
      <x:c r="E11" s="8"/>
      <x:c r="F11" s="8"/>
      <x:c r="G11" s="8"/>
      <x:c r="H11" s="8"/>
    </x:row>
    <x:row r="12" ht="44" customHeight="1">
      <x:c r="A12" s="8" t="str">
        <x:v>6. Check definitions</x:v>
      </x:c>
      <x:c r="B12" s="8" t="str">
        <x:v>Receipts are collected cash. Include cash tax/interest in recurring payments, debt principal separately, and one-off costs once.</x:v>
      </x:c>
      <x:c r="C12" s="8"/>
      <x:c r="D12" s="8"/>
      <x:c r="E12" s="8"/>
      <x:c r="F12" s="8"/>
      <x:c r="G12" s="8"/>
      <x:c r="H12" s="8"/>
    </x:row>
    <x:row r="13" ht="44" customHeight="1">
      <x:c r="A13" s="8" t="str">
        <x:v>Limitations</x:v>
      </x:c>
      <x:c r="B13" s="8" t="str">
        <x:v>This is a cash-planning template, not a valuation, investment recommendation or full financial statement.</x:v>
      </x:c>
      <x:c r="C13" s="8"/>
      <x:c r="D13" s="8"/>
      <x:c r="E13" s="8"/>
      <x:c r="F13" s="8"/>
      <x:c r="G13" s="8"/>
      <x:c r="H13" s="8"/>
    </x:row>
    <x:row r="14" ht="44" customHeight="1">
      <x:c r="A14" s="8" t="str">
        <x:v>Runway definition</x:v>
      </x:c>
      <x:c r="B14" s="8" t="str">
        <x:v>Full months before the first negative month-end balance, capped at 18. A result of 18 means at least the modeled horizon.</x:v>
      </x:c>
      <x:c r="C14" s="8"/>
      <x:c r="D14" s="8"/>
      <x:c r="E14" s="8"/>
      <x:c r="F14" s="8"/>
      <x:c r="G14" s="8"/>
      <x:c r="H14" s="8"/>
    </x:row>
    <x:row r="15" ht="44" customHeight="1">
      <x:c r="A15" s="8" t="str">
        <x:v>Sharing</x:v>
      </x:c>
      <x:c r="B15" s="8" t="str">
        <x:v>Start with a non-confidential summary. Keep personal/customer records out of an initial pitch.</x:v>
      </x:c>
      <x:c r="C15" s="8"/>
      <x:c r="D15" s="8"/>
      <x:c r="E15" s="8"/>
      <x:c r="F15" s="8"/>
      <x:c r="G15" s="8"/>
      <x:c r="H15" s="8"/>
    </x:row>
    <x:row r="16" ht="44" customHeight="1">
      <x:c r="A16" s="8" t="str">
        <x:v>Attribution</x:v>
      </x:c>
      <x:c r="B16" s="8" t="str">
        <x:v>You may adapt this workbook for your own company. When sharing publicly, credit Cubin and link to the source below.</x:v>
      </x:c>
      <x:c r="C16" s="8"/>
      <x:c r="D16" s="8"/>
      <x:c r="E16" s="8"/>
      <x:c r="F16" s="8"/>
      <x:c r="G16" s="8"/>
      <x:c r="H16" s="8"/>
    </x:row>
    <x:row r="17" ht="44" customHeight="1">
      <x:c r="A17" s="8" t="str">
        <x:v>Source</x:v>
      </x:c>
      <x:c r="B17" s="8" t="str">
        <x:v>https://www.cubintrading.com/raise-growth-capital/#founder-workbook</x:v>
      </x:c>
      <x:c r="C17" s="8"/>
      <x:c r="D17" s="8"/>
      <x:c r="E17" s="8"/>
      <x:c r="F17" s="8"/>
      <x:c r="G17" s="8"/>
      <x:c r="H17" s="8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14" t="str">
        <x:v>Illustrative outputs</x:v>
      </x:c>
      <x:c r="B20" s="14" t="str">
        <x:v>Base plan</x:v>
      </x:c>
      <x:c r="C20" s="14" t="str">
        <x:v>Delay case</x:v>
      </x:c>
      <x:c r="D20" s="2"/>
      <x:c r="E20" s="2"/>
      <x:c r="F20" s="2"/>
      <x:c r="G20" s="2"/>
      <x:c r="H20" s="2"/>
    </x:row>
    <x:row r="21" ht="32" customHeight="1">
      <x:c r="A21" s="2" t="str">
        <x:v>Funding needed through milestone</x:v>
      </x:c>
      <x:c r="B21" s="21" t="n">
        <x:f>'Base plan'!B28</x:f>
        <x:v>2700000</x:v>
      </x:c>
      <x:c r="C21" s="21" t="n">
        <x:f>'Delay case'!B28</x:f>
        <x:v>3600000</x:v>
      </x:c>
      <x:c r="D21" s="2"/>
      <x:c r="E21" s="2"/>
      <x:c r="F21" s="2"/>
      <x:c r="G21" s="2"/>
      <x:c r="H21" s="2"/>
    </x:row>
    <x:row r="22" ht="32" customHeight="1">
      <x:c r="A22" s="2" t="str">
        <x:v>Cash at milestone after proposed funding</x:v>
      </x:c>
      <x:c r="B22" s="21" t="n">
        <x:f>'Base plan'!B29</x:f>
        <x:v>500000</x:v>
      </x:c>
      <x:c r="C22" s="21" t="n">
        <x:f>'Delay case'!B29</x:f>
        <x:v>-400000</x:v>
      </x:c>
      <x:c r="D22" s="2"/>
      <x:c r="E22" s="2"/>
      <x:c r="F22" s="2"/>
      <x:c r="G22" s="2"/>
      <x:c r="H22" s="2"/>
    </x:row>
    <x:row r="23" ht="32" customHeight="1">
      <x:c r="A23" s="2" t="str">
        <x:v>Lowest cash across 18 months</x:v>
      </x:c>
      <x:c r="B23" s="21" t="n">
        <x:f>'Base plan'!B30</x:f>
        <x:v>500000</x:v>
      </x:c>
      <x:c r="C23" s="21" t="n">
        <x:f>'Delay case'!B30</x:f>
        <x:v>-400000</x:v>
      </x:c>
      <x:c r="D23" s="2"/>
      <x:c r="E23" s="2"/>
      <x:c r="F23" s="2"/>
      <x:c r="G23" s="2"/>
      <x:c r="H23" s="2"/>
    </x:row>
    <x:row r="24" ht="32" customHeight="1">
      <x:c r="A24" s="2" t="str">
        <x:v>Full months before negative cash</x:v>
      </x:c>
      <x:c r="B24" s="22" t="n">
        <x:f>'Base plan'!B31</x:f>
        <x:v>18</x:v>
      </x:c>
      <x:c r="C24" s="22" t="n">
        <x:f>'Delay case'!B31</x:f>
        <x:v>13</x:v>
      </x:c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2:H2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4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Base funding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5" customHeight="1">
      <x:c r="A3" s="2" t="str">
        <x:v>Illustrative forecast · USD · 18 months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8" customHeight="1">
      <x:c r="A5" s="2" t="str">
        <x:v>Unrestricted opening cash</x:v>
      </x:c>
      <x:c r="B5" s="6" t="n">
        <x:v>800000</x:v>
      </x:c>
      <x:c r="C5" s="2"/>
      <x:c r="D5" s="8" t="str">
        <x:v>Blue text / amber fill: editable assumptions</x:v>
      </x:c>
      <x:c r="E5" s="8"/>
      <x:c r="F5" s="8"/>
      <x:c r="G5" s="8"/>
      <x:c r="H5" s="8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8" customHeight="1">
      <x:c r="A6" s="2" t="str">
        <x:v>Milestone month</x:v>
      </x:c>
      <x:c r="B6" s="7" t="n">
        <x:v>12</x:v>
      </x:c>
      <x:c r="C6" s="2"/>
      <x:c r="D6" s="8" t="str">
        <x:v>Black text: calculated outputs</x:v>
      </x:c>
      <x:c r="E6" s="8"/>
      <x:c r="F6" s="8"/>
      <x:c r="G6" s="8"/>
      <x:c r="H6" s="8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8" customHeight="1">
      <x:c r="A7" s="2" t="str">
        <x:v>Minimum cash reserve</x:v>
      </x:c>
      <x:c r="B7" s="6" t="n">
        <x:v>500000</x:v>
      </x:c>
      <x:c r="C7" s="2"/>
      <x:c r="D7" s="8" t="str">
        <x:v>All numbers are hypothetical, not Cubin results</x:v>
      </x:c>
      <x:c r="E7" s="8"/>
      <x:c r="F7" s="8"/>
      <x:c r="G7" s="8"/>
      <x:c r="H7" s="8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28" customHeight="1">
      <x:c r="A8" s="2" t="str">
        <x:v>Proposed new funding</x:v>
      </x:c>
      <x:c r="B8" s="6" t="n">
        <x:v>2700000</x:v>
      </x:c>
      <x:c r="C8" s="2"/>
      <x:c r="D8" s="8" t="str">
        <x:v>Receipts are cash collected, not booked revenue</x:v>
      </x:c>
      <x:c r="E8" s="8"/>
      <x:c r="F8" s="8"/>
      <x:c r="G8" s="8"/>
      <x:c r="H8" s="8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25" customHeight="1">
      <x:c r="A9" s="2" t="str">
        <x:v>New funding received in month</x:v>
      </x:c>
      <x:c r="B9" s="7" t="n">
        <x:v>1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5" customHeight="1">
      <x:c r="A11" s="2" t="str">
        <x:v>Month number</x:v>
      </x:c>
      <x:c r="B11" s="2" t="n">
        <x:v>1</x:v>
      </x:c>
      <x:c r="C11" s="2" t="n">
        <x:v>2</x:v>
      </x:c>
      <x:c r="D11" s="2" t="n">
        <x:v>3</x:v>
      </x:c>
      <x:c r="E11" s="2" t="n">
        <x:v>4</x:v>
      </x:c>
      <x:c r="F11" s="2" t="n">
        <x:v>5</x:v>
      </x:c>
      <x:c r="G11" s="2" t="n">
        <x:v>6</x:v>
      </x:c>
      <x:c r="H11" s="2" t="n">
        <x:v>7</x:v>
      </x:c>
      <x:c r="I11" s="2" t="n">
        <x:v>8</x:v>
      </x:c>
      <x:c r="J11" s="2" t="n">
        <x:v>9</x:v>
      </x:c>
      <x:c r="K11" s="2" t="n">
        <x:v>10</x:v>
      </x:c>
      <x:c r="L11" s="2" t="n">
        <x:v>11</x:v>
      </x:c>
      <x:c r="M11" s="2" t="n">
        <x:v>12</x:v>
      </x:c>
      <x:c r="N11" s="2" t="n">
        <x:v>13</x:v>
      </x:c>
      <x:c r="O11" s="2" t="n">
        <x:v>14</x:v>
      </x:c>
      <x:c r="P11" s="2" t="n">
        <x:v>15</x:v>
      </x:c>
      <x:c r="Q11" s="2" t="n">
        <x:v>16</x:v>
      </x:c>
      <x:c r="R11" s="2" t="n">
        <x:v>17</x:v>
      </x:c>
      <x:c r="S11" s="2" t="n">
        <x:v>18</x:v>
      </x:c>
    </x:row>
    <x:row r="12" ht="25" customHeight="1">
      <x:c r="A12" s="14" t="str">
        <x:v>Forecast month</x:v>
      </x:c>
      <x:c r="B12" s="15" t="n">
        <x:v>46327</x:v>
      </x:c>
      <x:c r="C12" s="15" t="n">
        <x:v>46357</x:v>
      </x:c>
      <x:c r="D12" s="15" t="n">
        <x:v>46388</x:v>
      </x:c>
      <x:c r="E12" s="15" t="n">
        <x:v>46419</x:v>
      </x:c>
      <x:c r="F12" s="15" t="n">
        <x:v>46447</x:v>
      </x:c>
      <x:c r="G12" s="15" t="n">
        <x:v>46478</x:v>
      </x:c>
      <x:c r="H12" s="15" t="n">
        <x:v>46508</x:v>
      </x:c>
      <x:c r="I12" s="15" t="n">
        <x:v>46539</x:v>
      </x:c>
      <x:c r="J12" s="15" t="n">
        <x:v>46569</x:v>
      </x:c>
      <x:c r="K12" s="15" t="n">
        <x:v>46600</x:v>
      </x:c>
      <x:c r="L12" s="15" t="n">
        <x:v>46631</x:v>
      </x:c>
      <x:c r="M12" s="15" t="n">
        <x:v>46661</x:v>
      </x:c>
      <x:c r="N12" s="15" t="n">
        <x:v>46692</x:v>
      </x:c>
      <x:c r="O12" s="15" t="n">
        <x:v>46722</x:v>
      </x:c>
      <x:c r="P12" s="15" t="n">
        <x:v>46753</x:v>
      </x:c>
      <x:c r="Q12" s="15" t="n">
        <x:v>46784</x:v>
      </x:c>
      <x:c r="R12" s="15" t="n">
        <x:v>46813</x:v>
      </x:c>
      <x:c r="S12" s="15" t="n">
        <x:v>46844</x:v>
      </x:c>
    </x:row>
    <x:row r="13" ht="25" customHeight="1">
      <x:c r="A13" s="2" t="str">
        <x:v>Customer cash receipts</x:v>
      </x:c>
      <x:c r="B13" s="6" t="n">
        <x:v>100000</x:v>
      </x:c>
      <x:c r="C13" s="6" t="n">
        <x:v>100000</x:v>
      </x:c>
      <x:c r="D13" s="6" t="n">
        <x:v>100000</x:v>
      </x:c>
      <x:c r="E13" s="6" t="n">
        <x:v>100000</x:v>
      </x:c>
      <x:c r="F13" s="6" t="n">
        <x:v>100000</x:v>
      </x:c>
      <x:c r="G13" s="6" t="n">
        <x:v>100000</x:v>
      </x:c>
      <x:c r="H13" s="6" t="n">
        <x:v>100000</x:v>
      </x:c>
      <x:c r="I13" s="6" t="n">
        <x:v>100000</x:v>
      </x:c>
      <x:c r="J13" s="6" t="n">
        <x:v>100000</x:v>
      </x:c>
      <x:c r="K13" s="6" t="n">
        <x:v>100000</x:v>
      </x:c>
      <x:c r="L13" s="6" t="n">
        <x:v>100000</x:v>
      </x:c>
      <x:c r="M13" s="6" t="n">
        <x:v>100000</x:v>
      </x:c>
      <x:c r="N13" s="6" t="n">
        <x:v>150000</x:v>
      </x:c>
      <x:c r="O13" s="6" t="n">
        <x:v>150000</x:v>
      </x:c>
      <x:c r="P13" s="6" t="n">
        <x:v>150000</x:v>
      </x:c>
      <x:c r="Q13" s="6" t="n">
        <x:v>150000</x:v>
      </x:c>
      <x:c r="R13" s="6" t="n">
        <x:v>150000</x:v>
      </x:c>
      <x:c r="S13" s="6" t="n">
        <x:v>150000</x:v>
      </x:c>
    </x:row>
    <x:row r="14" ht="25" customHeight="1">
      <x:c r="A14" s="2" t="str">
        <x:v>Recurring cash payments</x:v>
      </x:c>
      <x:c r="B14" s="6" t="n">
        <x:v>300000</x:v>
      </x:c>
      <x:c r="C14" s="6" t="n">
        <x:v>300000</x:v>
      </x:c>
      <x:c r="D14" s="6" t="n">
        <x:v>300000</x:v>
      </x:c>
      <x:c r="E14" s="6" t="n">
        <x:v>300000</x:v>
      </x:c>
      <x:c r="F14" s="6" t="n">
        <x:v>300000</x:v>
      </x:c>
      <x:c r="G14" s="6" t="n">
        <x:v>300000</x:v>
      </x:c>
      <x:c r="H14" s="6" t="n">
        <x:v>300000</x:v>
      </x:c>
      <x:c r="I14" s="6" t="n">
        <x:v>300000</x:v>
      </x:c>
      <x:c r="J14" s="6" t="n">
        <x:v>300000</x:v>
      </x:c>
      <x:c r="K14" s="6" t="n">
        <x:v>300000</x:v>
      </x:c>
      <x:c r="L14" s="6" t="n">
        <x:v>300000</x:v>
      </x:c>
      <x:c r="M14" s="6" t="n">
        <x:v>300000</x:v>
      </x:c>
      <x:c r="N14" s="6" t="n">
        <x:v>150000</x:v>
      </x:c>
      <x:c r="O14" s="6" t="n">
        <x:v>150000</x:v>
      </x:c>
      <x:c r="P14" s="6" t="n">
        <x:v>150000</x:v>
      </x:c>
      <x:c r="Q14" s="6" t="n">
        <x:v>150000</x:v>
      </x:c>
      <x:c r="R14" s="6" t="n">
        <x:v>150000</x:v>
      </x:c>
      <x:c r="S14" s="6" t="n">
        <x:v>150000</x:v>
      </x:c>
    </x:row>
    <x:row r="15" ht="25" customHeight="1">
      <x:c r="A15" s="2" t="str">
        <x:v>One-off equipment / implementation</x:v>
      </x:c>
      <x:c r="B15" s="6" t="n">
        <x:v>600000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</x:row>
    <x:row r="16" ht="25" customHeight="1">
      <x:c r="A16" s="2" t="str">
        <x:v>Debt principal repayments</x:v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</x:row>
    <x:row r="17" ht="25" customHeight="1">
      <x:c r="A17" s="2" t="str">
        <x:v>Other committed financing receipts</x:v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</x:row>
    <x:row r="18" ht="25" customHeight="1">
      <x:c r="A18" s="2" t="str">
        <x:v>Net cash before proposed funding</x:v>
      </x:c>
      <x:c r="B18" s="16" t="n">
        <x:f>B13-SUM(B14:B16)+B17</x:f>
        <x:v>-800000</x:v>
      </x:c>
      <x:c r="C18" s="16" t="n">
        <x:f>C13-SUM(C14:C16)+C17</x:f>
        <x:v>-200000</x:v>
      </x:c>
      <x:c r="D18" s="16" t="n">
        <x:f>D13-SUM(D14:D16)+D17</x:f>
        <x:v>-200000</x:v>
      </x:c>
      <x:c r="E18" s="16" t="n">
        <x:f>E13-SUM(E14:E16)+E17</x:f>
        <x:v>-200000</x:v>
      </x:c>
      <x:c r="F18" s="16" t="n">
        <x:f>F13-SUM(F14:F16)+F17</x:f>
        <x:v>-200000</x:v>
      </x:c>
      <x:c r="G18" s="16" t="n">
        <x:f>G13-SUM(G14:G16)+G17</x:f>
        <x:v>-200000</x:v>
      </x:c>
      <x:c r="H18" s="16" t="n">
        <x:f>H13-SUM(H14:H16)+H17</x:f>
        <x:v>-200000</x:v>
      </x:c>
      <x:c r="I18" s="16" t="n">
        <x:f>I13-SUM(I14:I16)+I17</x:f>
        <x:v>-200000</x:v>
      </x:c>
      <x:c r="J18" s="16" t="n">
        <x:f>J13-SUM(J14:J16)+J17</x:f>
        <x:v>-200000</x:v>
      </x:c>
      <x:c r="K18" s="16" t="n">
        <x:f>K13-SUM(K14:K16)+K17</x:f>
        <x:v>-200000</x:v>
      </x:c>
      <x:c r="L18" s="16" t="n">
        <x:f>L13-SUM(L14:L16)+L17</x:f>
        <x:v>-200000</x:v>
      </x:c>
      <x:c r="M18" s="16" t="n">
        <x:f>M13-SUM(M14:M16)+M17</x:f>
        <x:v>-200000</x:v>
      </x:c>
      <x:c r="N18" s="16" t="n">
        <x:f>N13-SUM(N14:N16)+N17</x:f>
        <x:v>0</x:v>
      </x:c>
      <x:c r="O18" s="16" t="n">
        <x:f>O13-SUM(O14:O16)+O17</x:f>
        <x:v>0</x:v>
      </x:c>
      <x:c r="P18" s="16" t="n">
        <x:f>P13-SUM(P14:P16)+P17</x:f>
        <x:v>0</x:v>
      </x:c>
      <x:c r="Q18" s="16" t="n">
        <x:f>Q13-SUM(Q14:Q16)+Q17</x:f>
        <x:v>0</x:v>
      </x:c>
      <x:c r="R18" s="16" t="n">
        <x:f>R13-SUM(R14:R16)+R17</x:f>
        <x:v>0</x:v>
      </x:c>
      <x:c r="S18" s="16" t="n">
        <x:f>S13-SUM(S14:S16)+S17</x:f>
        <x:v>0</x:v>
      </x:c>
    </x:row>
    <x:row r="19" ht="25" customHeight="1">
      <x:c r="A19" s="2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16"/>
      <x:c r="N19" s="16"/>
      <x:c r="O19" s="16"/>
      <x:c r="P19" s="16"/>
      <x:c r="Q19" s="16"/>
      <x:c r="R19" s="16"/>
      <x:c r="S19" s="16"/>
    </x:row>
    <x:row r="20" ht="25" customHeight="1">
      <x:c r="A20" s="2" t="str">
        <x:v>Closing cash without proposed funding</x:v>
      </x:c>
      <x:c r="B20" s="16" t="n">
        <x:f>$B$5+SUM($B18:B18)</x:f>
        <x:v>0</x:v>
      </x:c>
      <x:c r="C20" s="16" t="n">
        <x:f>$B$5+SUM($B18:C18)</x:f>
        <x:v>-200000</x:v>
      </x:c>
      <x:c r="D20" s="16" t="n">
        <x:f>$B$5+SUM($B18:D18)</x:f>
        <x:v>-400000</x:v>
      </x:c>
      <x:c r="E20" s="16" t="n">
        <x:f>$B$5+SUM($B18:E18)</x:f>
        <x:v>-600000</x:v>
      </x:c>
      <x:c r="F20" s="16" t="n">
        <x:f>$B$5+SUM($B18:F18)</x:f>
        <x:v>-800000</x:v>
      </x:c>
      <x:c r="G20" s="16" t="n">
        <x:f>$B$5+SUM($B18:G18)</x:f>
        <x:v>-1000000</x:v>
      </x:c>
      <x:c r="H20" s="16" t="n">
        <x:f>$B$5+SUM($B18:H18)</x:f>
        <x:v>-1200000</x:v>
      </x:c>
      <x:c r="I20" s="16" t="n">
        <x:f>$B$5+SUM($B18:I18)</x:f>
        <x:v>-1400000</x:v>
      </x:c>
      <x:c r="J20" s="16" t="n">
        <x:f>$B$5+SUM($B18:J18)</x:f>
        <x:v>-1600000</x:v>
      </x:c>
      <x:c r="K20" s="16" t="n">
        <x:f>$B$5+SUM($B18:K18)</x:f>
        <x:v>-1800000</x:v>
      </x:c>
      <x:c r="L20" s="16" t="n">
        <x:f>$B$5+SUM($B18:L18)</x:f>
        <x:v>-2000000</x:v>
      </x:c>
      <x:c r="M20" s="16" t="n">
        <x:f>$B$5+SUM($B18:M18)</x:f>
        <x:v>-2200000</x:v>
      </x:c>
      <x:c r="N20" s="16" t="n">
        <x:f>$B$5+SUM($B18:N18)</x:f>
        <x:v>-2200000</x:v>
      </x:c>
      <x:c r="O20" s="16" t="n">
        <x:f>$B$5+SUM($B18:O18)</x:f>
        <x:v>-2200000</x:v>
      </x:c>
      <x:c r="P20" s="16" t="n">
        <x:f>$B$5+SUM($B18:P18)</x:f>
        <x:v>-2200000</x:v>
      </x:c>
      <x:c r="Q20" s="16" t="n">
        <x:f>$B$5+SUM($B18:Q18)</x:f>
        <x:v>-2200000</x:v>
      </x:c>
      <x:c r="R20" s="16" t="n">
        <x:f>$B$5+SUM($B18:R18)</x:f>
        <x:v>-2200000</x:v>
      </x:c>
      <x:c r="S20" s="16" t="n">
        <x:f>$B$5+SUM($B18:S18)</x:f>
        <x:v>-2200000</x:v>
      </x:c>
    </x:row>
    <x:row r="21" ht="25" customHeight="1">
      <x:c r="A21" s="2" t="str">
        <x:v>Reserve gap through milestone</x:v>
      </x:c>
      <x:c r="B21" s="16" t="n">
        <x:f>IF(B11&lt;=$B$6,MAX(0,$B$7-B20),0)</x:f>
        <x:v>500000</x:v>
      </x:c>
      <x:c r="C21" s="16" t="n">
        <x:f>IF(C11&lt;=$B$6,MAX(0,$B$7-C20),0)</x:f>
        <x:v>700000</x:v>
      </x:c>
      <x:c r="D21" s="16" t="n">
        <x:f>IF(D11&lt;=$B$6,MAX(0,$B$7-D20),0)</x:f>
        <x:v>900000</x:v>
      </x:c>
      <x:c r="E21" s="16" t="n">
        <x:f>IF(E11&lt;=$B$6,MAX(0,$B$7-E20),0)</x:f>
        <x:v>1100000</x:v>
      </x:c>
      <x:c r="F21" s="16" t="n">
        <x:f>IF(F11&lt;=$B$6,MAX(0,$B$7-F20),0)</x:f>
        <x:v>1300000</x:v>
      </x:c>
      <x:c r="G21" s="16" t="n">
        <x:f>IF(G11&lt;=$B$6,MAX(0,$B$7-G20),0)</x:f>
        <x:v>1500000</x:v>
      </x:c>
      <x:c r="H21" s="16" t="n">
        <x:f>IF(H11&lt;=$B$6,MAX(0,$B$7-H20),0)</x:f>
        <x:v>1700000</x:v>
      </x:c>
      <x:c r="I21" s="16" t="n">
        <x:f>IF(I11&lt;=$B$6,MAX(0,$B$7-I20),0)</x:f>
        <x:v>1900000</x:v>
      </x:c>
      <x:c r="J21" s="16" t="n">
        <x:f>IF(J11&lt;=$B$6,MAX(0,$B$7-J20),0)</x:f>
        <x:v>2100000</x:v>
      </x:c>
      <x:c r="K21" s="16" t="n">
        <x:f>IF(K11&lt;=$B$6,MAX(0,$B$7-K20),0)</x:f>
        <x:v>2300000</x:v>
      </x:c>
      <x:c r="L21" s="16" t="n">
        <x:f>IF(L11&lt;=$B$6,MAX(0,$B$7-L20),0)</x:f>
        <x:v>2500000</x:v>
      </x:c>
      <x:c r="M21" s="16" t="n">
        <x:f>IF(M11&lt;=$B$6,MAX(0,$B$7-M20),0)</x:f>
        <x:v>2700000</x:v>
      </x:c>
      <x:c r="N21" s="16" t="n">
        <x:f>IF(N11&lt;=$B$6,MAX(0,$B$7-N20),0)</x:f>
        <x:v>0</x:v>
      </x:c>
      <x:c r="O21" s="16" t="n">
        <x:f>IF(O11&lt;=$B$6,MAX(0,$B$7-O20),0)</x:f>
        <x:v>0</x:v>
      </x:c>
      <x:c r="P21" s="16" t="n">
        <x:f>IF(P11&lt;=$B$6,MAX(0,$B$7-P20),0)</x:f>
        <x:v>0</x:v>
      </x:c>
      <x:c r="Q21" s="16" t="n">
        <x:f>IF(Q11&lt;=$B$6,MAX(0,$B$7-Q20),0)</x:f>
        <x:v>0</x:v>
      </x:c>
      <x:c r="R21" s="16" t="n">
        <x:f>IF(R11&lt;=$B$6,MAX(0,$B$7-R20),0)</x:f>
        <x:v>0</x:v>
      </x:c>
      <x:c r="S21" s="16" t="n">
        <x:f>IF(S11&lt;=$B$6,MAX(0,$B$7-S20),0)</x:f>
        <x:v>0</x:v>
      </x:c>
    </x:row>
    <x:row r="22" ht="25" customHeight="1">
      <x:c r="A22" s="2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6"/>
      <x:c r="M22" s="16"/>
      <x:c r="N22" s="16"/>
      <x:c r="O22" s="16"/>
      <x:c r="P22" s="16"/>
      <x:c r="Q22" s="16"/>
      <x:c r="R22" s="16"/>
      <x:c r="S22" s="16"/>
    </x:row>
    <x:row r="23" ht="25" customHeight="1">
      <x:c r="A23" s="2" t="str">
        <x:v>Proposed funding received</x:v>
      </x:c>
      <x:c r="B23" s="16" t="n">
        <x:f>IF(B11=$B$9,$B$8,0)</x:f>
        <x:v>2700000</x:v>
      </x:c>
      <x:c r="C23" s="16" t="n">
        <x:f>IF(C11=$B$9,$B$8,0)</x:f>
        <x:v>0</x:v>
      </x:c>
      <x:c r="D23" s="16" t="n">
        <x:f>IF(D11=$B$9,$B$8,0)</x:f>
        <x:v>0</x:v>
      </x:c>
      <x:c r="E23" s="16" t="n">
        <x:f>IF(E11=$B$9,$B$8,0)</x:f>
        <x:v>0</x:v>
      </x:c>
      <x:c r="F23" s="16" t="n">
        <x:f>IF(F11=$B$9,$B$8,0)</x:f>
        <x:v>0</x:v>
      </x:c>
      <x:c r="G23" s="16" t="n">
        <x:f>IF(G11=$B$9,$B$8,0)</x:f>
        <x:v>0</x:v>
      </x:c>
      <x:c r="H23" s="16" t="n">
        <x:f>IF(H11=$B$9,$B$8,0)</x:f>
        <x:v>0</x:v>
      </x:c>
      <x:c r="I23" s="16" t="n">
        <x:f>IF(I11=$B$9,$B$8,0)</x:f>
        <x:v>0</x:v>
      </x:c>
      <x:c r="J23" s="16" t="n">
        <x:f>IF(J11=$B$9,$B$8,0)</x:f>
        <x:v>0</x:v>
      </x:c>
      <x:c r="K23" s="16" t="n">
        <x:f>IF(K11=$B$9,$B$8,0)</x:f>
        <x:v>0</x:v>
      </x:c>
      <x:c r="L23" s="16" t="n">
        <x:f>IF(L11=$B$9,$B$8,0)</x:f>
        <x:v>0</x:v>
      </x:c>
      <x:c r="M23" s="16" t="n">
        <x:f>IF(M11=$B$9,$B$8,0)</x:f>
        <x:v>0</x:v>
      </x:c>
      <x:c r="N23" s="16" t="n">
        <x:f>IF(N11=$B$9,$B$8,0)</x:f>
        <x:v>0</x:v>
      </x:c>
      <x:c r="O23" s="16" t="n">
        <x:f>IF(O11=$B$9,$B$8,0)</x:f>
        <x:v>0</x:v>
      </x:c>
      <x:c r="P23" s="16" t="n">
        <x:f>IF(P11=$B$9,$B$8,0)</x:f>
        <x:v>0</x:v>
      </x:c>
      <x:c r="Q23" s="16" t="n">
        <x:f>IF(Q11=$B$9,$B$8,0)</x:f>
        <x:v>0</x:v>
      </x:c>
      <x:c r="R23" s="16" t="n">
        <x:f>IF(R11=$B$9,$B$8,0)</x:f>
        <x:v>0</x:v>
      </x:c>
      <x:c r="S23" s="16" t="n">
        <x:f>IF(S11=$B$9,$B$8,0)</x:f>
        <x:v>0</x:v>
      </x:c>
    </x:row>
    <x:row r="24" ht="25" customHeight="1">
      <x:c r="A24" s="14" t="str">
        <x:v>Closing cash after proposed funding</x:v>
      </x:c>
      <x:c r="B24" s="20" t="n">
        <x:f>B20+SUM($B23:B23)</x:f>
        <x:v>2700000</x:v>
      </x:c>
      <x:c r="C24" s="20" t="n">
        <x:f>C20+SUM($B23:C23)</x:f>
        <x:v>2500000</x:v>
      </x:c>
      <x:c r="D24" s="20" t="n">
        <x:f>D20+SUM($B23:D23)</x:f>
        <x:v>2300000</x:v>
      </x:c>
      <x:c r="E24" s="20" t="n">
        <x:f>E20+SUM($B23:E23)</x:f>
        <x:v>2100000</x:v>
      </x:c>
      <x:c r="F24" s="20" t="n">
        <x:f>F20+SUM($B23:F23)</x:f>
        <x:v>1900000</x:v>
      </x:c>
      <x:c r="G24" s="20" t="n">
        <x:f>G20+SUM($B23:G23)</x:f>
        <x:v>1700000</x:v>
      </x:c>
      <x:c r="H24" s="20" t="n">
        <x:f>H20+SUM($B23:H23)</x:f>
        <x:v>1500000</x:v>
      </x:c>
      <x:c r="I24" s="20" t="n">
        <x:f>I20+SUM($B23:I23)</x:f>
        <x:v>1300000</x:v>
      </x:c>
      <x:c r="J24" s="20" t="n">
        <x:f>J20+SUM($B23:J23)</x:f>
        <x:v>1100000</x:v>
      </x:c>
      <x:c r="K24" s="20" t="n">
        <x:f>K20+SUM($B23:K23)</x:f>
        <x:v>900000</x:v>
      </x:c>
      <x:c r="L24" s="20" t="n">
        <x:f>L20+SUM($B23:L23)</x:f>
        <x:v>700000</x:v>
      </x:c>
      <x:c r="M24" s="20" t="n">
        <x:f>M20+SUM($B23:M23)</x:f>
        <x:v>500000</x:v>
      </x:c>
      <x:c r="N24" s="20" t="n">
        <x:f>N20+SUM($B23:N23)</x:f>
        <x:v>500000</x:v>
      </x:c>
      <x:c r="O24" s="20" t="n">
        <x:f>O20+SUM($B23:O23)</x:f>
        <x:v>500000</x:v>
      </x:c>
      <x:c r="P24" s="20" t="n">
        <x:f>P20+SUM($B23:P23)</x:f>
        <x:v>500000</x:v>
      </x:c>
      <x:c r="Q24" s="20" t="n">
        <x:f>Q20+SUM($B23:Q23)</x:f>
        <x:v>500000</x:v>
      </x:c>
      <x:c r="R24" s="20" t="n">
        <x:f>R20+SUM($B23:R23)</x:f>
        <x:v>500000</x:v>
      </x:c>
      <x:c r="S24" s="20" t="n">
        <x:f>S20+SUM($B23:S23)</x:f>
        <x:v>500000</x:v>
      </x:c>
    </x:row>
    <x:row r="25" ht="25" customHeight="1">
      <x:c r="A25" s="2" t="str">
        <x:v>Cash above / below reserve</x:v>
      </x:c>
      <x:c r="B25" s="16" t="n">
        <x:f>B24-$B$7</x:f>
        <x:v>2200000</x:v>
      </x:c>
      <x:c r="C25" s="16" t="n">
        <x:f>C24-$B$7</x:f>
        <x:v>2000000</x:v>
      </x:c>
      <x:c r="D25" s="16" t="n">
        <x:f>D24-$B$7</x:f>
        <x:v>1800000</x:v>
      </x:c>
      <x:c r="E25" s="16" t="n">
        <x:f>E24-$B$7</x:f>
        <x:v>1600000</x:v>
      </x:c>
      <x:c r="F25" s="16" t="n">
        <x:f>F24-$B$7</x:f>
        <x:v>1400000</x:v>
      </x:c>
      <x:c r="G25" s="16" t="n">
        <x:f>G24-$B$7</x:f>
        <x:v>1200000</x:v>
      </x:c>
      <x:c r="H25" s="16" t="n">
        <x:f>H24-$B$7</x:f>
        <x:v>1000000</x:v>
      </x:c>
      <x:c r="I25" s="16" t="n">
        <x:f>I24-$B$7</x:f>
        <x:v>800000</x:v>
      </x:c>
      <x:c r="J25" s="16" t="n">
        <x:f>J24-$B$7</x:f>
        <x:v>600000</x:v>
      </x:c>
      <x:c r="K25" s="16" t="n">
        <x:f>K24-$B$7</x:f>
        <x:v>400000</x:v>
      </x:c>
      <x:c r="L25" s="16" t="n">
        <x:f>L24-$B$7</x:f>
        <x:v>200000</x:v>
      </x:c>
      <x:c r="M25" s="16" t="n">
        <x:f>M24-$B$7</x:f>
        <x:v>0</x:v>
      </x:c>
      <x:c r="N25" s="16" t="n">
        <x:f>N24-$B$7</x:f>
        <x:v>0</x:v>
      </x:c>
      <x:c r="O25" s="16" t="n">
        <x:f>O24-$B$7</x:f>
        <x:v>0</x:v>
      </x:c>
      <x:c r="P25" s="16" t="n">
        <x:f>P24-$B$7</x:f>
        <x:v>0</x:v>
      </x:c>
      <x:c r="Q25" s="16" t="n">
        <x:f>Q24-$B$7</x:f>
        <x:v>0</x:v>
      </x:c>
      <x:c r="R25" s="16" t="n">
        <x:f>R24-$B$7</x:f>
        <x:v>0</x:v>
      </x:c>
      <x:c r="S25" s="16" t="n">
        <x:f>S24-$B$7</x:f>
        <x:v>0</x:v>
      </x:c>
    </x:row>
    <x:row r="26" ht="25" customHeight="1">
      <x:c r="A26" s="2" t="str">
        <x:v>Negative closing cash indicator</x:v>
      </x:c>
      <x:c r="B26" s="17" t="n">
        <x:f>IF(B24&lt;0,1,0)</x:f>
        <x:v>0</x:v>
      </x:c>
      <x:c r="C26" s="17" t="n">
        <x:f>IF(C24&lt;0,1,0)</x:f>
        <x:v>0</x:v>
      </x:c>
      <x:c r="D26" s="17" t="n">
        <x:f>IF(D24&lt;0,1,0)</x:f>
        <x:v>0</x:v>
      </x:c>
      <x:c r="E26" s="17" t="n">
        <x:f>IF(E24&lt;0,1,0)</x:f>
        <x:v>0</x:v>
      </x:c>
      <x:c r="F26" s="17" t="n">
        <x:f>IF(F24&lt;0,1,0)</x:f>
        <x:v>0</x:v>
      </x:c>
      <x:c r="G26" s="17" t="n">
        <x:f>IF(G24&lt;0,1,0)</x:f>
        <x:v>0</x:v>
      </x:c>
      <x:c r="H26" s="17" t="n">
        <x:f>IF(H24&lt;0,1,0)</x:f>
        <x:v>0</x:v>
      </x:c>
      <x:c r="I26" s="17" t="n">
        <x:f>IF(I24&lt;0,1,0)</x:f>
        <x:v>0</x:v>
      </x:c>
      <x:c r="J26" s="17" t="n">
        <x:f>IF(J24&lt;0,1,0)</x:f>
        <x:v>0</x:v>
      </x:c>
      <x:c r="K26" s="17" t="n">
        <x:f>IF(K24&lt;0,1,0)</x:f>
        <x:v>0</x:v>
      </x:c>
      <x:c r="L26" s="17" t="n">
        <x:f>IF(L24&lt;0,1,0)</x:f>
        <x:v>0</x:v>
      </x:c>
      <x:c r="M26" s="17" t="n">
        <x:f>IF(M24&lt;0,1,0)</x:f>
        <x:v>0</x:v>
      </x:c>
      <x:c r="N26" s="17" t="n">
        <x:f>IF(N24&lt;0,1,0)</x:f>
        <x:v>0</x:v>
      </x:c>
      <x:c r="O26" s="17" t="n">
        <x:f>IF(O24&lt;0,1,0)</x:f>
        <x:v>0</x:v>
      </x:c>
      <x:c r="P26" s="17" t="n">
        <x:f>IF(P24&lt;0,1,0)</x:f>
        <x:v>0</x:v>
      </x:c>
      <x:c r="Q26" s="17" t="n">
        <x:f>IF(Q24&lt;0,1,0)</x:f>
        <x:v>0</x:v>
      </x:c>
      <x:c r="R26" s="17" t="n">
        <x:f>IF(R24&lt;0,1,0)</x:f>
        <x:v>0</x:v>
      </x:c>
      <x:c r="S26" s="17" t="n">
        <x:f>IF(S24&lt;0,1,0)</x:f>
        <x:v>0</x:v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30" customHeight="1">
      <x:c r="A28" s="2" t="str">
        <x:v>Funding needed through milestone</x:v>
      </x:c>
      <x:c r="B28" s="16" t="n">
        <x:f>IF(B34="Complete",MAX(B21:S21),"Check inputs")</x:f>
        <x:v>2700000</x:v>
      </x:c>
      <x:c r="C28" s="2"/>
      <x:c r="D28" s="8" t="str">
        <x:v>Assumes funding is available before the first reserve shortfall.</x:v>
      </x:c>
      <x:c r="E28" s="8"/>
      <x:c r="F28" s="8"/>
      <x:c r="G28" s="8"/>
      <x:c r="H28" s="8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30" customHeight="1">
      <x:c r="A29" s="2" t="str">
        <x:v>Closing cash at milestone</x:v>
      </x:c>
      <x:c r="B29" s="16" t="n">
        <x:f>IF(B34="Complete",INDEX(B24:S24,1,B6),"Check inputs")</x:f>
        <x:v>500000</x:v>
      </x:c>
      <x:c r="C29" s="2"/>
      <x:c r="D29" s="8" t="str">
        <x:v>A late funding receipt can still cause an earlier cash shortfall.</x:v>
      </x:c>
      <x:c r="E29" s="8"/>
      <x:c r="F29" s="8"/>
      <x:c r="G29" s="8"/>
      <x:c r="H29" s="8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30" customHeight="1">
      <x:c r="A30" s="2" t="str">
        <x:v>Lowest closing cash across 18 months</x:v>
      </x:c>
      <x:c r="B30" s="16" t="n">
        <x:f>IF(B34="Complete",MIN(B24:S24),"Check inputs")</x:f>
        <x:v>500000</x:v>
      </x:c>
      <x:c r="C30" s="2"/>
      <x:c r="D30" s="8" t="str">
        <x:v>Runway is capped at 18 months and uses month-end balances.</x:v>
      </x:c>
      <x:c r="E30" s="8"/>
      <x:c r="F30" s="8"/>
      <x:c r="G30" s="8"/>
      <x:c r="H30" s="8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30" customHeight="1">
      <x:c r="A31" s="2" t="str">
        <x:v>Full months before first negative cash</x:v>
      </x:c>
      <x:c r="B31" s="17" t="n">
        <x:f>IF(B34="Complete",IF(COUNTIF(B26:S26,1)=0,18,MATCH(1,B26:S26,0)-1),"Check inputs")</x:f>
        <x:v>18</x:v>
      </x:c>
      <x:c r="C31" s="2"/>
      <x:c r="D31" s="8" t="str">
        <x:v>Within-month shortfalls and unmodeled obligations are not captured.</x:v>
      </x:c>
      <x:c r="E31" s="8"/>
      <x:c r="F31" s="8"/>
      <x:c r="G31" s="8"/>
      <x:c r="H31" s="8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30" customHeight="1">
      <x:c r="A32" s="2" t="str"/>
      <x:c r="B32" s="2"/>
      <x:c r="C32" s="2"/>
      <x:c r="D32" s="8" t="str">
        <x:v>Delay case inputs are independent; edit both cases explicitly.</x:v>
      </x:c>
      <x:c r="E32" s="8"/>
      <x:c r="F32" s="8"/>
      <x:c r="G32" s="8"/>
      <x:c r="H32" s="8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5" customHeight="1">
      <x:c r="A33" s="2" t="str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5" customHeight="1">
      <x:c r="A34" s="2" t="str">
        <x:v>Input completeness</x:v>
      </x:c>
      <x:c r="B34" s="2" t="str">
        <x:f>IF(AND(COUNT(B5:B9)=5,B5&gt;=0,B6&gt;=1,B6&lt;=18,MOD(B6,1)=0,B7&gt;=0,B8&gt;=0,B9&gt;=1,B9&lt;=18,MOD(B9,1)=0,COUNT(B13:S17)=90,MIN(B13:S17)&gt;=0),"Complete","Check inputs")</x:f>
        <x:v>Complete</x:v>
      </x:c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</x:sheetData>
  <x:mergeCells>
    <x:mergeCell ref="D5:H5"/>
    <x:mergeCell ref="D6:H6"/>
    <x:mergeCell ref="D7:H7"/>
    <x:mergeCell ref="D8:H8"/>
    <x:mergeCell ref="D28:H28"/>
    <x:mergeCell ref="D29:H29"/>
    <x:mergeCell ref="D30:H30"/>
    <x:mergeCell ref="D31:H31"/>
    <x:mergeCell ref="D32:H32"/>
  </x:mergeCells>
  <x:conditionalFormatting sqref="B25:S25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4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Delay case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5" customHeight="1">
      <x:c r="A3" s="2" t="str">
        <x:v>Illustrative forecast · USD · 18 months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8" customHeight="1">
      <x:c r="A5" s="2" t="str">
        <x:v>Unrestricted opening cash</x:v>
      </x:c>
      <x:c r="B5" s="6" t="n">
        <x:v>800000</x:v>
      </x:c>
      <x:c r="C5" s="2"/>
      <x:c r="D5" s="8" t="str">
        <x:v>Blue text / amber fill: editable assumptions</x:v>
      </x:c>
      <x:c r="E5" s="8"/>
      <x:c r="F5" s="8"/>
      <x:c r="G5" s="8"/>
      <x:c r="H5" s="8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8" customHeight="1">
      <x:c r="A6" s="2" t="str">
        <x:v>Milestone month</x:v>
      </x:c>
      <x:c r="B6" s="7" t="n">
        <x:v>15</x:v>
      </x:c>
      <x:c r="C6" s="2"/>
      <x:c r="D6" s="8" t="str">
        <x:v>Black text: calculated outputs</x:v>
      </x:c>
      <x:c r="E6" s="8"/>
      <x:c r="F6" s="8"/>
      <x:c r="G6" s="8"/>
      <x:c r="H6" s="8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8" customHeight="1">
      <x:c r="A7" s="2" t="str">
        <x:v>Minimum cash reserve</x:v>
      </x:c>
      <x:c r="B7" s="6" t="n">
        <x:v>500000</x:v>
      </x:c>
      <x:c r="C7" s="2"/>
      <x:c r="D7" s="8" t="str">
        <x:v>All numbers are hypothetical, not Cubin results</x:v>
      </x:c>
      <x:c r="E7" s="8"/>
      <x:c r="F7" s="8"/>
      <x:c r="G7" s="8"/>
      <x:c r="H7" s="8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28" customHeight="1">
      <x:c r="A8" s="2" t="str">
        <x:v>Proposed new funding</x:v>
      </x:c>
      <x:c r="B8" s="6" t="n">
        <x:v>2700000</x:v>
      </x:c>
      <x:c r="C8" s="2"/>
      <x:c r="D8" s="8" t="str">
        <x:v>Receipts are cash collected, not booked revenue</x:v>
      </x:c>
      <x:c r="E8" s="8"/>
      <x:c r="F8" s="8"/>
      <x:c r="G8" s="8"/>
      <x:c r="H8" s="8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25" customHeight="1">
      <x:c r="A9" s="2" t="str">
        <x:v>New funding received in month</x:v>
      </x:c>
      <x:c r="B9" s="7" t="n">
        <x:v>1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5" customHeight="1">
      <x:c r="A11" s="2" t="str">
        <x:v>Month number</x:v>
      </x:c>
      <x:c r="B11" s="2" t="n">
        <x:v>1</x:v>
      </x:c>
      <x:c r="C11" s="2" t="n">
        <x:v>2</x:v>
      </x:c>
      <x:c r="D11" s="2" t="n">
        <x:v>3</x:v>
      </x:c>
      <x:c r="E11" s="2" t="n">
        <x:v>4</x:v>
      </x:c>
      <x:c r="F11" s="2" t="n">
        <x:v>5</x:v>
      </x:c>
      <x:c r="G11" s="2" t="n">
        <x:v>6</x:v>
      </x:c>
      <x:c r="H11" s="2" t="n">
        <x:v>7</x:v>
      </x:c>
      <x:c r="I11" s="2" t="n">
        <x:v>8</x:v>
      </x:c>
      <x:c r="J11" s="2" t="n">
        <x:v>9</x:v>
      </x:c>
      <x:c r="K11" s="2" t="n">
        <x:v>10</x:v>
      </x:c>
      <x:c r="L11" s="2" t="n">
        <x:v>11</x:v>
      </x:c>
      <x:c r="M11" s="2" t="n">
        <x:v>12</x:v>
      </x:c>
      <x:c r="N11" s="2" t="n">
        <x:v>13</x:v>
      </x:c>
      <x:c r="O11" s="2" t="n">
        <x:v>14</x:v>
      </x:c>
      <x:c r="P11" s="2" t="n">
        <x:v>15</x:v>
      </x:c>
      <x:c r="Q11" s="2" t="n">
        <x:v>16</x:v>
      </x:c>
      <x:c r="R11" s="2" t="n">
        <x:v>17</x:v>
      </x:c>
      <x:c r="S11" s="2" t="n">
        <x:v>18</x:v>
      </x:c>
    </x:row>
    <x:row r="12" ht="25" customHeight="1">
      <x:c r="A12" s="14" t="str">
        <x:v>Forecast month</x:v>
      </x:c>
      <x:c r="B12" s="15" t="n">
        <x:v>46327</x:v>
      </x:c>
      <x:c r="C12" s="15" t="n">
        <x:v>46357</x:v>
      </x:c>
      <x:c r="D12" s="15" t="n">
        <x:v>46388</x:v>
      </x:c>
      <x:c r="E12" s="15" t="n">
        <x:v>46419</x:v>
      </x:c>
      <x:c r="F12" s="15" t="n">
        <x:v>46447</x:v>
      </x:c>
      <x:c r="G12" s="15" t="n">
        <x:v>46478</x:v>
      </x:c>
      <x:c r="H12" s="15" t="n">
        <x:v>46508</x:v>
      </x:c>
      <x:c r="I12" s="15" t="n">
        <x:v>46539</x:v>
      </x:c>
      <x:c r="J12" s="15" t="n">
        <x:v>46569</x:v>
      </x:c>
      <x:c r="K12" s="15" t="n">
        <x:v>46600</x:v>
      </x:c>
      <x:c r="L12" s="15" t="n">
        <x:v>46631</x:v>
      </x:c>
      <x:c r="M12" s="15" t="n">
        <x:v>46661</x:v>
      </x:c>
      <x:c r="N12" s="15" t="n">
        <x:v>46692</x:v>
      </x:c>
      <x:c r="O12" s="15" t="n">
        <x:v>46722</x:v>
      </x:c>
      <x:c r="P12" s="15" t="n">
        <x:v>46753</x:v>
      </x:c>
      <x:c r="Q12" s="15" t="n">
        <x:v>46784</x:v>
      </x:c>
      <x:c r="R12" s="15" t="n">
        <x:v>46813</x:v>
      </x:c>
      <x:c r="S12" s="15" t="n">
        <x:v>46844</x:v>
      </x:c>
    </x:row>
    <x:row r="13" ht="25" customHeight="1">
      <x:c r="A13" s="2" t="str">
        <x:v>Customer cash receipts</x:v>
      </x:c>
      <x:c r="B13" s="6" t="n">
        <x:v>0</x:v>
      </x:c>
      <x:c r="C13" s="6" t="n">
        <x:v>0</x:v>
      </x:c>
      <x:c r="D13" s="6" t="n">
        <x:v>0</x:v>
      </x:c>
      <x:c r="E13" s="6" t="n">
        <x:v>100000</x:v>
      </x:c>
      <x:c r="F13" s="6" t="n">
        <x:v>100000</x:v>
      </x:c>
      <x:c r="G13" s="6" t="n">
        <x:v>100000</x:v>
      </x:c>
      <x:c r="H13" s="6" t="n">
        <x:v>100000</x:v>
      </x:c>
      <x:c r="I13" s="6" t="n">
        <x:v>100000</x:v>
      </x:c>
      <x:c r="J13" s="6" t="n">
        <x:v>100000</x:v>
      </x:c>
      <x:c r="K13" s="6" t="n">
        <x:v>100000</x:v>
      </x:c>
      <x:c r="L13" s="6" t="n">
        <x:v>100000</x:v>
      </x:c>
      <x:c r="M13" s="6" t="n">
        <x:v>100000</x:v>
      </x:c>
      <x:c r="N13" s="6" t="n">
        <x:v>100000</x:v>
      </x:c>
      <x:c r="O13" s="6" t="n">
        <x:v>100000</x:v>
      </x:c>
      <x:c r="P13" s="6" t="n">
        <x:v>100000</x:v>
      </x:c>
      <x:c r="Q13" s="6" t="n">
        <x:v>150000</x:v>
      </x:c>
      <x:c r="R13" s="6" t="n">
        <x:v>150000</x:v>
      </x:c>
      <x:c r="S13" s="6" t="n">
        <x:v>150000</x:v>
      </x:c>
    </x:row>
    <x:row r="14" ht="25" customHeight="1">
      <x:c r="A14" s="2" t="str">
        <x:v>Recurring cash payments</x:v>
      </x:c>
      <x:c r="B14" s="6" t="n">
        <x:v>300000</x:v>
      </x:c>
      <x:c r="C14" s="6" t="n">
        <x:v>300000</x:v>
      </x:c>
      <x:c r="D14" s="6" t="n">
        <x:v>300000</x:v>
      </x:c>
      <x:c r="E14" s="6" t="n">
        <x:v>300000</x:v>
      </x:c>
      <x:c r="F14" s="6" t="n">
        <x:v>300000</x:v>
      </x:c>
      <x:c r="G14" s="6" t="n">
        <x:v>300000</x:v>
      </x:c>
      <x:c r="H14" s="6" t="n">
        <x:v>300000</x:v>
      </x:c>
      <x:c r="I14" s="6" t="n">
        <x:v>300000</x:v>
      </x:c>
      <x:c r="J14" s="6" t="n">
        <x:v>300000</x:v>
      </x:c>
      <x:c r="K14" s="6" t="n">
        <x:v>300000</x:v>
      </x:c>
      <x:c r="L14" s="6" t="n">
        <x:v>300000</x:v>
      </x:c>
      <x:c r="M14" s="6" t="n">
        <x:v>300000</x:v>
      </x:c>
      <x:c r="N14" s="6" t="n">
        <x:v>300000</x:v>
      </x:c>
      <x:c r="O14" s="6" t="n">
        <x:v>300000</x:v>
      </x:c>
      <x:c r="P14" s="6" t="n">
        <x:v>300000</x:v>
      </x:c>
      <x:c r="Q14" s="6" t="n">
        <x:v>150000</x:v>
      </x:c>
      <x:c r="R14" s="6" t="n">
        <x:v>150000</x:v>
      </x:c>
      <x:c r="S14" s="6" t="n">
        <x:v>150000</x:v>
      </x:c>
    </x:row>
    <x:row r="15" ht="25" customHeight="1">
      <x:c r="A15" s="2" t="str">
        <x:v>One-off equipment / implementation</x:v>
      </x:c>
      <x:c r="B15" s="6" t="n">
        <x:v>600000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</x:row>
    <x:row r="16" ht="25" customHeight="1">
      <x:c r="A16" s="2" t="str">
        <x:v>Debt principal repayments</x:v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</x:row>
    <x:row r="17" ht="25" customHeight="1">
      <x:c r="A17" s="2" t="str">
        <x:v>Other committed financing receipts</x:v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</x:row>
    <x:row r="18" ht="25" customHeight="1">
      <x:c r="A18" s="2" t="str">
        <x:v>Net cash before proposed funding</x:v>
      </x:c>
      <x:c r="B18" s="16" t="n">
        <x:f>B13-SUM(B14:B16)+B17</x:f>
        <x:v>-900000</x:v>
      </x:c>
      <x:c r="C18" s="16" t="n">
        <x:f>C13-SUM(C14:C16)+C17</x:f>
        <x:v>-300000</x:v>
      </x:c>
      <x:c r="D18" s="16" t="n">
        <x:f>D13-SUM(D14:D16)+D17</x:f>
        <x:v>-300000</x:v>
      </x:c>
      <x:c r="E18" s="16" t="n">
        <x:f>E13-SUM(E14:E16)+E17</x:f>
        <x:v>-200000</x:v>
      </x:c>
      <x:c r="F18" s="16" t="n">
        <x:f>F13-SUM(F14:F16)+F17</x:f>
        <x:v>-200000</x:v>
      </x:c>
      <x:c r="G18" s="16" t="n">
        <x:f>G13-SUM(G14:G16)+G17</x:f>
        <x:v>-200000</x:v>
      </x:c>
      <x:c r="H18" s="16" t="n">
        <x:f>H13-SUM(H14:H16)+H17</x:f>
        <x:v>-200000</x:v>
      </x:c>
      <x:c r="I18" s="16" t="n">
        <x:f>I13-SUM(I14:I16)+I17</x:f>
        <x:v>-200000</x:v>
      </x:c>
      <x:c r="J18" s="16" t="n">
        <x:f>J13-SUM(J14:J16)+J17</x:f>
        <x:v>-200000</x:v>
      </x:c>
      <x:c r="K18" s="16" t="n">
        <x:f>K13-SUM(K14:K16)+K17</x:f>
        <x:v>-200000</x:v>
      </x:c>
      <x:c r="L18" s="16" t="n">
        <x:f>L13-SUM(L14:L16)+L17</x:f>
        <x:v>-200000</x:v>
      </x:c>
      <x:c r="M18" s="16" t="n">
        <x:f>M13-SUM(M14:M16)+M17</x:f>
        <x:v>-200000</x:v>
      </x:c>
      <x:c r="N18" s="16" t="n">
        <x:f>N13-SUM(N14:N16)+N17</x:f>
        <x:v>-200000</x:v>
      </x:c>
      <x:c r="O18" s="16" t="n">
        <x:f>O13-SUM(O14:O16)+O17</x:f>
        <x:v>-200000</x:v>
      </x:c>
      <x:c r="P18" s="16" t="n">
        <x:f>P13-SUM(P14:P16)+P17</x:f>
        <x:v>-200000</x:v>
      </x:c>
      <x:c r="Q18" s="16" t="n">
        <x:f>Q13-SUM(Q14:Q16)+Q17</x:f>
        <x:v>0</x:v>
      </x:c>
      <x:c r="R18" s="16" t="n">
        <x:f>R13-SUM(R14:R16)+R17</x:f>
        <x:v>0</x:v>
      </x:c>
      <x:c r="S18" s="16" t="n">
        <x:f>S13-SUM(S14:S16)+S17</x:f>
        <x:v>0</x:v>
      </x:c>
    </x:row>
    <x:row r="19" ht="25" customHeight="1">
      <x:c r="A19" s="2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16"/>
      <x:c r="N19" s="16"/>
      <x:c r="O19" s="16"/>
      <x:c r="P19" s="16"/>
      <x:c r="Q19" s="16"/>
      <x:c r="R19" s="16"/>
      <x:c r="S19" s="16"/>
    </x:row>
    <x:row r="20" ht="25" customHeight="1">
      <x:c r="A20" s="2" t="str">
        <x:v>Closing cash without proposed funding</x:v>
      </x:c>
      <x:c r="B20" s="16" t="n">
        <x:f>$B$5+SUM($B18:B18)</x:f>
        <x:v>-100000</x:v>
      </x:c>
      <x:c r="C20" s="16" t="n">
        <x:f>$B$5+SUM($B18:C18)</x:f>
        <x:v>-400000</x:v>
      </x:c>
      <x:c r="D20" s="16" t="n">
        <x:f>$B$5+SUM($B18:D18)</x:f>
        <x:v>-700000</x:v>
      </x:c>
      <x:c r="E20" s="16" t="n">
        <x:f>$B$5+SUM($B18:E18)</x:f>
        <x:v>-900000</x:v>
      </x:c>
      <x:c r="F20" s="16" t="n">
        <x:f>$B$5+SUM($B18:F18)</x:f>
        <x:v>-1100000</x:v>
      </x:c>
      <x:c r="G20" s="16" t="n">
        <x:f>$B$5+SUM($B18:G18)</x:f>
        <x:v>-1300000</x:v>
      </x:c>
      <x:c r="H20" s="16" t="n">
        <x:f>$B$5+SUM($B18:H18)</x:f>
        <x:v>-1500000</x:v>
      </x:c>
      <x:c r="I20" s="16" t="n">
        <x:f>$B$5+SUM($B18:I18)</x:f>
        <x:v>-1700000</x:v>
      </x:c>
      <x:c r="J20" s="16" t="n">
        <x:f>$B$5+SUM($B18:J18)</x:f>
        <x:v>-1900000</x:v>
      </x:c>
      <x:c r="K20" s="16" t="n">
        <x:f>$B$5+SUM($B18:K18)</x:f>
        <x:v>-2100000</x:v>
      </x:c>
      <x:c r="L20" s="16" t="n">
        <x:f>$B$5+SUM($B18:L18)</x:f>
        <x:v>-2300000</x:v>
      </x:c>
      <x:c r="M20" s="16" t="n">
        <x:f>$B$5+SUM($B18:M18)</x:f>
        <x:v>-2500000</x:v>
      </x:c>
      <x:c r="N20" s="16" t="n">
        <x:f>$B$5+SUM($B18:N18)</x:f>
        <x:v>-2700000</x:v>
      </x:c>
      <x:c r="O20" s="16" t="n">
        <x:f>$B$5+SUM($B18:O18)</x:f>
        <x:v>-2900000</x:v>
      </x:c>
      <x:c r="P20" s="16" t="n">
        <x:f>$B$5+SUM($B18:P18)</x:f>
        <x:v>-3100000</x:v>
      </x:c>
      <x:c r="Q20" s="16" t="n">
        <x:f>$B$5+SUM($B18:Q18)</x:f>
        <x:v>-3100000</x:v>
      </x:c>
      <x:c r="R20" s="16" t="n">
        <x:f>$B$5+SUM($B18:R18)</x:f>
        <x:v>-3100000</x:v>
      </x:c>
      <x:c r="S20" s="16" t="n">
        <x:f>$B$5+SUM($B18:S18)</x:f>
        <x:v>-3100000</x:v>
      </x:c>
    </x:row>
    <x:row r="21" ht="25" customHeight="1">
      <x:c r="A21" s="2" t="str">
        <x:v>Reserve gap through milestone</x:v>
      </x:c>
      <x:c r="B21" s="16" t="n">
        <x:f>IF(B11&lt;=$B$6,MAX(0,$B$7-B20),0)</x:f>
        <x:v>600000</x:v>
      </x:c>
      <x:c r="C21" s="16" t="n">
        <x:f>IF(C11&lt;=$B$6,MAX(0,$B$7-C20),0)</x:f>
        <x:v>900000</x:v>
      </x:c>
      <x:c r="D21" s="16" t="n">
        <x:f>IF(D11&lt;=$B$6,MAX(0,$B$7-D20),0)</x:f>
        <x:v>1200000</x:v>
      </x:c>
      <x:c r="E21" s="16" t="n">
        <x:f>IF(E11&lt;=$B$6,MAX(0,$B$7-E20),0)</x:f>
        <x:v>1400000</x:v>
      </x:c>
      <x:c r="F21" s="16" t="n">
        <x:f>IF(F11&lt;=$B$6,MAX(0,$B$7-F20),0)</x:f>
        <x:v>1600000</x:v>
      </x:c>
      <x:c r="G21" s="16" t="n">
        <x:f>IF(G11&lt;=$B$6,MAX(0,$B$7-G20),0)</x:f>
        <x:v>1800000</x:v>
      </x:c>
      <x:c r="H21" s="16" t="n">
        <x:f>IF(H11&lt;=$B$6,MAX(0,$B$7-H20),0)</x:f>
        <x:v>2000000</x:v>
      </x:c>
      <x:c r="I21" s="16" t="n">
        <x:f>IF(I11&lt;=$B$6,MAX(0,$B$7-I20),0)</x:f>
        <x:v>2200000</x:v>
      </x:c>
      <x:c r="J21" s="16" t="n">
        <x:f>IF(J11&lt;=$B$6,MAX(0,$B$7-J20),0)</x:f>
        <x:v>2400000</x:v>
      </x:c>
      <x:c r="K21" s="16" t="n">
        <x:f>IF(K11&lt;=$B$6,MAX(0,$B$7-K20),0)</x:f>
        <x:v>2600000</x:v>
      </x:c>
      <x:c r="L21" s="16" t="n">
        <x:f>IF(L11&lt;=$B$6,MAX(0,$B$7-L20),0)</x:f>
        <x:v>2800000</x:v>
      </x:c>
      <x:c r="M21" s="16" t="n">
        <x:f>IF(M11&lt;=$B$6,MAX(0,$B$7-M20),0)</x:f>
        <x:v>3000000</x:v>
      </x:c>
      <x:c r="N21" s="16" t="n">
        <x:f>IF(N11&lt;=$B$6,MAX(0,$B$7-N20),0)</x:f>
        <x:v>3200000</x:v>
      </x:c>
      <x:c r="O21" s="16" t="n">
        <x:f>IF(O11&lt;=$B$6,MAX(0,$B$7-O20),0)</x:f>
        <x:v>3400000</x:v>
      </x:c>
      <x:c r="P21" s="16" t="n">
        <x:f>IF(P11&lt;=$B$6,MAX(0,$B$7-P20),0)</x:f>
        <x:v>3600000</x:v>
      </x:c>
      <x:c r="Q21" s="16" t="n">
        <x:f>IF(Q11&lt;=$B$6,MAX(0,$B$7-Q20),0)</x:f>
        <x:v>0</x:v>
      </x:c>
      <x:c r="R21" s="16" t="n">
        <x:f>IF(R11&lt;=$B$6,MAX(0,$B$7-R20),0)</x:f>
        <x:v>0</x:v>
      </x:c>
      <x:c r="S21" s="16" t="n">
        <x:f>IF(S11&lt;=$B$6,MAX(0,$B$7-S20),0)</x:f>
        <x:v>0</x:v>
      </x:c>
    </x:row>
    <x:row r="22" ht="25" customHeight="1">
      <x:c r="A22" s="2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6"/>
      <x:c r="M22" s="16"/>
      <x:c r="N22" s="16"/>
      <x:c r="O22" s="16"/>
      <x:c r="P22" s="16"/>
      <x:c r="Q22" s="16"/>
      <x:c r="R22" s="16"/>
      <x:c r="S22" s="16"/>
    </x:row>
    <x:row r="23" ht="25" customHeight="1">
      <x:c r="A23" s="2" t="str">
        <x:v>Proposed funding received</x:v>
      </x:c>
      <x:c r="B23" s="16" t="n">
        <x:f>IF(B11=$B$9,$B$8,0)</x:f>
        <x:v>2700000</x:v>
      </x:c>
      <x:c r="C23" s="16" t="n">
        <x:f>IF(C11=$B$9,$B$8,0)</x:f>
        <x:v>0</x:v>
      </x:c>
      <x:c r="D23" s="16" t="n">
        <x:f>IF(D11=$B$9,$B$8,0)</x:f>
        <x:v>0</x:v>
      </x:c>
      <x:c r="E23" s="16" t="n">
        <x:f>IF(E11=$B$9,$B$8,0)</x:f>
        <x:v>0</x:v>
      </x:c>
      <x:c r="F23" s="16" t="n">
        <x:f>IF(F11=$B$9,$B$8,0)</x:f>
        <x:v>0</x:v>
      </x:c>
      <x:c r="G23" s="16" t="n">
        <x:f>IF(G11=$B$9,$B$8,0)</x:f>
        <x:v>0</x:v>
      </x:c>
      <x:c r="H23" s="16" t="n">
        <x:f>IF(H11=$B$9,$B$8,0)</x:f>
        <x:v>0</x:v>
      </x:c>
      <x:c r="I23" s="16" t="n">
        <x:f>IF(I11=$B$9,$B$8,0)</x:f>
        <x:v>0</x:v>
      </x:c>
      <x:c r="J23" s="16" t="n">
        <x:f>IF(J11=$B$9,$B$8,0)</x:f>
        <x:v>0</x:v>
      </x:c>
      <x:c r="K23" s="16" t="n">
        <x:f>IF(K11=$B$9,$B$8,0)</x:f>
        <x:v>0</x:v>
      </x:c>
      <x:c r="L23" s="16" t="n">
        <x:f>IF(L11=$B$9,$B$8,0)</x:f>
        <x:v>0</x:v>
      </x:c>
      <x:c r="M23" s="16" t="n">
        <x:f>IF(M11=$B$9,$B$8,0)</x:f>
        <x:v>0</x:v>
      </x:c>
      <x:c r="N23" s="16" t="n">
        <x:f>IF(N11=$B$9,$B$8,0)</x:f>
        <x:v>0</x:v>
      </x:c>
      <x:c r="O23" s="16" t="n">
        <x:f>IF(O11=$B$9,$B$8,0)</x:f>
        <x:v>0</x:v>
      </x:c>
      <x:c r="P23" s="16" t="n">
        <x:f>IF(P11=$B$9,$B$8,0)</x:f>
        <x:v>0</x:v>
      </x:c>
      <x:c r="Q23" s="16" t="n">
        <x:f>IF(Q11=$B$9,$B$8,0)</x:f>
        <x:v>0</x:v>
      </x:c>
      <x:c r="R23" s="16" t="n">
        <x:f>IF(R11=$B$9,$B$8,0)</x:f>
        <x:v>0</x:v>
      </x:c>
      <x:c r="S23" s="16" t="n">
        <x:f>IF(S11=$B$9,$B$8,0)</x:f>
        <x:v>0</x:v>
      </x:c>
    </x:row>
    <x:row r="24" ht="25" customHeight="1">
      <x:c r="A24" s="14" t="str">
        <x:v>Closing cash after proposed funding</x:v>
      </x:c>
      <x:c r="B24" s="20" t="n">
        <x:f>B20+SUM($B23:B23)</x:f>
        <x:v>2600000</x:v>
      </x:c>
      <x:c r="C24" s="20" t="n">
        <x:f>C20+SUM($B23:C23)</x:f>
        <x:v>2300000</x:v>
      </x:c>
      <x:c r="D24" s="20" t="n">
        <x:f>D20+SUM($B23:D23)</x:f>
        <x:v>2000000</x:v>
      </x:c>
      <x:c r="E24" s="20" t="n">
        <x:f>E20+SUM($B23:E23)</x:f>
        <x:v>1800000</x:v>
      </x:c>
      <x:c r="F24" s="20" t="n">
        <x:f>F20+SUM($B23:F23)</x:f>
        <x:v>1600000</x:v>
      </x:c>
      <x:c r="G24" s="20" t="n">
        <x:f>G20+SUM($B23:G23)</x:f>
        <x:v>1400000</x:v>
      </x:c>
      <x:c r="H24" s="20" t="n">
        <x:f>H20+SUM($B23:H23)</x:f>
        <x:v>1200000</x:v>
      </x:c>
      <x:c r="I24" s="20" t="n">
        <x:f>I20+SUM($B23:I23)</x:f>
        <x:v>1000000</x:v>
      </x:c>
      <x:c r="J24" s="20" t="n">
        <x:f>J20+SUM($B23:J23)</x:f>
        <x:v>800000</x:v>
      </x:c>
      <x:c r="K24" s="20" t="n">
        <x:f>K20+SUM($B23:K23)</x:f>
        <x:v>600000</x:v>
      </x:c>
      <x:c r="L24" s="20" t="n">
        <x:f>L20+SUM($B23:L23)</x:f>
        <x:v>400000</x:v>
      </x:c>
      <x:c r="M24" s="20" t="n">
        <x:f>M20+SUM($B23:M23)</x:f>
        <x:v>200000</x:v>
      </x:c>
      <x:c r="N24" s="20" t="n">
        <x:f>N20+SUM($B23:N23)</x:f>
        <x:v>0</x:v>
      </x:c>
      <x:c r="O24" s="20" t="n">
        <x:f>O20+SUM($B23:O23)</x:f>
        <x:v>-200000</x:v>
      </x:c>
      <x:c r="P24" s="20" t="n">
        <x:f>P20+SUM($B23:P23)</x:f>
        <x:v>-400000</x:v>
      </x:c>
      <x:c r="Q24" s="20" t="n">
        <x:f>Q20+SUM($B23:Q23)</x:f>
        <x:v>-400000</x:v>
      </x:c>
      <x:c r="R24" s="20" t="n">
        <x:f>R20+SUM($B23:R23)</x:f>
        <x:v>-400000</x:v>
      </x:c>
      <x:c r="S24" s="20" t="n">
        <x:f>S20+SUM($B23:S23)</x:f>
        <x:v>-400000</x:v>
      </x:c>
    </x:row>
    <x:row r="25" ht="25" customHeight="1">
      <x:c r="A25" s="2" t="str">
        <x:v>Cash above / below reserve</x:v>
      </x:c>
      <x:c r="B25" s="16" t="n">
        <x:f>B24-$B$7</x:f>
        <x:v>2100000</x:v>
      </x:c>
      <x:c r="C25" s="16" t="n">
        <x:f>C24-$B$7</x:f>
        <x:v>1800000</x:v>
      </x:c>
      <x:c r="D25" s="16" t="n">
        <x:f>D24-$B$7</x:f>
        <x:v>1500000</x:v>
      </x:c>
      <x:c r="E25" s="16" t="n">
        <x:f>E24-$B$7</x:f>
        <x:v>1300000</x:v>
      </x:c>
      <x:c r="F25" s="16" t="n">
        <x:f>F24-$B$7</x:f>
        <x:v>1100000</x:v>
      </x:c>
      <x:c r="G25" s="16" t="n">
        <x:f>G24-$B$7</x:f>
        <x:v>900000</x:v>
      </x:c>
      <x:c r="H25" s="16" t="n">
        <x:f>H24-$B$7</x:f>
        <x:v>700000</x:v>
      </x:c>
      <x:c r="I25" s="16" t="n">
        <x:f>I24-$B$7</x:f>
        <x:v>500000</x:v>
      </x:c>
      <x:c r="J25" s="16" t="n">
        <x:f>J24-$B$7</x:f>
        <x:v>300000</x:v>
      </x:c>
      <x:c r="K25" s="16" t="n">
        <x:f>K24-$B$7</x:f>
        <x:v>100000</x:v>
      </x:c>
      <x:c r="L25" s="16" t="n">
        <x:f>L24-$B$7</x:f>
        <x:v>-100000</x:v>
      </x:c>
      <x:c r="M25" s="16" t="n">
        <x:f>M24-$B$7</x:f>
        <x:v>-300000</x:v>
      </x:c>
      <x:c r="N25" s="16" t="n">
        <x:f>N24-$B$7</x:f>
        <x:v>-500000</x:v>
      </x:c>
      <x:c r="O25" s="16" t="n">
        <x:f>O24-$B$7</x:f>
        <x:v>-700000</x:v>
      </x:c>
      <x:c r="P25" s="16" t="n">
        <x:f>P24-$B$7</x:f>
        <x:v>-900000</x:v>
      </x:c>
      <x:c r="Q25" s="16" t="n">
        <x:f>Q24-$B$7</x:f>
        <x:v>-900000</x:v>
      </x:c>
      <x:c r="R25" s="16" t="n">
        <x:f>R24-$B$7</x:f>
        <x:v>-900000</x:v>
      </x:c>
      <x:c r="S25" s="16" t="n">
        <x:f>S24-$B$7</x:f>
        <x:v>-900000</x:v>
      </x:c>
    </x:row>
    <x:row r="26" ht="25" customHeight="1">
      <x:c r="A26" s="2" t="str">
        <x:v>Negative closing cash indicator</x:v>
      </x:c>
      <x:c r="B26" s="17" t="n">
        <x:f>IF(B24&lt;0,1,0)</x:f>
        <x:v>0</x:v>
      </x:c>
      <x:c r="C26" s="17" t="n">
        <x:f>IF(C24&lt;0,1,0)</x:f>
        <x:v>0</x:v>
      </x:c>
      <x:c r="D26" s="17" t="n">
        <x:f>IF(D24&lt;0,1,0)</x:f>
        <x:v>0</x:v>
      </x:c>
      <x:c r="E26" s="17" t="n">
        <x:f>IF(E24&lt;0,1,0)</x:f>
        <x:v>0</x:v>
      </x:c>
      <x:c r="F26" s="17" t="n">
        <x:f>IF(F24&lt;0,1,0)</x:f>
        <x:v>0</x:v>
      </x:c>
      <x:c r="G26" s="17" t="n">
        <x:f>IF(G24&lt;0,1,0)</x:f>
        <x:v>0</x:v>
      </x:c>
      <x:c r="H26" s="17" t="n">
        <x:f>IF(H24&lt;0,1,0)</x:f>
        <x:v>0</x:v>
      </x:c>
      <x:c r="I26" s="17" t="n">
        <x:f>IF(I24&lt;0,1,0)</x:f>
        <x:v>0</x:v>
      </x:c>
      <x:c r="J26" s="17" t="n">
        <x:f>IF(J24&lt;0,1,0)</x:f>
        <x:v>0</x:v>
      </x:c>
      <x:c r="K26" s="17" t="n">
        <x:f>IF(K24&lt;0,1,0)</x:f>
        <x:v>0</x:v>
      </x:c>
      <x:c r="L26" s="17" t="n">
        <x:f>IF(L24&lt;0,1,0)</x:f>
        <x:v>0</x:v>
      </x:c>
      <x:c r="M26" s="17" t="n">
        <x:f>IF(M24&lt;0,1,0)</x:f>
        <x:v>0</x:v>
      </x:c>
      <x:c r="N26" s="17" t="n">
        <x:f>IF(N24&lt;0,1,0)</x:f>
        <x:v>0</x:v>
      </x:c>
      <x:c r="O26" s="17" t="n">
        <x:f>IF(O24&lt;0,1,0)</x:f>
        <x:v>1</x:v>
      </x:c>
      <x:c r="P26" s="17" t="n">
        <x:f>IF(P24&lt;0,1,0)</x:f>
        <x:v>1</x:v>
      </x:c>
      <x:c r="Q26" s="17" t="n">
        <x:f>IF(Q24&lt;0,1,0)</x:f>
        <x:v>1</x:v>
      </x:c>
      <x:c r="R26" s="17" t="n">
        <x:f>IF(R24&lt;0,1,0)</x:f>
        <x:v>1</x:v>
      </x:c>
      <x:c r="S26" s="17" t="n">
        <x:f>IF(S24&lt;0,1,0)</x:f>
        <x:v>1</x:v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30" customHeight="1">
      <x:c r="A28" s="2" t="str">
        <x:v>Funding needed through milestone</x:v>
      </x:c>
      <x:c r="B28" s="16" t="n">
        <x:f>IF(B34="Complete",MAX(B21:S21),"Check inputs")</x:f>
        <x:v>3600000</x:v>
      </x:c>
      <x:c r="C28" s="2"/>
      <x:c r="D28" s="8" t="str">
        <x:v>Assumes funding is available before the first reserve shortfall.</x:v>
      </x:c>
      <x:c r="E28" s="8"/>
      <x:c r="F28" s="8"/>
      <x:c r="G28" s="8"/>
      <x:c r="H28" s="8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30" customHeight="1">
      <x:c r="A29" s="2" t="str">
        <x:v>Closing cash at milestone</x:v>
      </x:c>
      <x:c r="B29" s="16" t="n">
        <x:f>IF(B34="Complete",INDEX(B24:S24,1,B6),"Check inputs")</x:f>
        <x:v>-400000</x:v>
      </x:c>
      <x:c r="C29" s="2"/>
      <x:c r="D29" s="8" t="str">
        <x:v>A late funding receipt can still cause an earlier cash shortfall.</x:v>
      </x:c>
      <x:c r="E29" s="8"/>
      <x:c r="F29" s="8"/>
      <x:c r="G29" s="8"/>
      <x:c r="H29" s="8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30" customHeight="1">
      <x:c r="A30" s="2" t="str">
        <x:v>Lowest closing cash across 18 months</x:v>
      </x:c>
      <x:c r="B30" s="16" t="n">
        <x:f>IF(B34="Complete",MIN(B24:S24),"Check inputs")</x:f>
        <x:v>-400000</x:v>
      </x:c>
      <x:c r="C30" s="2"/>
      <x:c r="D30" s="8" t="str">
        <x:v>Runway is capped at 18 months and uses month-end balances.</x:v>
      </x:c>
      <x:c r="E30" s="8"/>
      <x:c r="F30" s="8"/>
      <x:c r="G30" s="8"/>
      <x:c r="H30" s="8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30" customHeight="1">
      <x:c r="A31" s="2" t="str">
        <x:v>Full months before first negative cash</x:v>
      </x:c>
      <x:c r="B31" s="17" t="n">
        <x:f>IF(B34="Complete",IF(COUNTIF(B26:S26,1)=0,18,MATCH(1,B26:S26,0)-1),"Check inputs")</x:f>
        <x:v>13</x:v>
      </x:c>
      <x:c r="C31" s="2"/>
      <x:c r="D31" s="8" t="str">
        <x:v>Within-month shortfalls and unmodeled obligations are not captured.</x:v>
      </x:c>
      <x:c r="E31" s="8"/>
      <x:c r="F31" s="8"/>
      <x:c r="G31" s="8"/>
      <x:c r="H31" s="8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30" customHeight="1">
      <x:c r="A32" s="2" t="str"/>
      <x:c r="B32" s="2"/>
      <x:c r="C32" s="2"/>
      <x:c r="D32" s="8" t="str">
        <x:v>Delay case inputs are independent; edit both cases explicitly.</x:v>
      </x:c>
      <x:c r="E32" s="8"/>
      <x:c r="F32" s="8"/>
      <x:c r="G32" s="8"/>
      <x:c r="H32" s="8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5" customHeight="1">
      <x:c r="A33" s="2" t="str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5" customHeight="1">
      <x:c r="A34" s="2" t="str">
        <x:v>Input completeness</x:v>
      </x:c>
      <x:c r="B34" s="2" t="str">
        <x:f>IF(AND(COUNT(B5:B9)=5,B5&gt;=0,B6&gt;=1,B6&lt;=18,MOD(B6,1)=0,B7&gt;=0,B8&gt;=0,B9&gt;=1,B9&lt;=18,MOD(B9,1)=0,COUNT(B13:S17)=90,MIN(B13:S17)&gt;=0),"Complete","Check inputs")</x:f>
        <x:v>Complete</x:v>
      </x:c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</x:sheetData>
  <x:mergeCells>
    <x:mergeCell ref="D5:H5"/>
    <x:mergeCell ref="D6:H6"/>
    <x:mergeCell ref="D7:H7"/>
    <x:mergeCell ref="D8:H8"/>
    <x:mergeCell ref="D28:H28"/>
    <x:mergeCell ref="D29:H29"/>
    <x:mergeCell ref="D30:H30"/>
    <x:mergeCell ref="D31:H31"/>
    <x:mergeCell ref="D32:H32"/>
  </x:mergeCells>
  <x:conditionalFormatting sqref="B25:S25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Milestone evidence</x:v>
      </x:c>
      <x:c r="B2" s="2"/>
      <x:c r="C2" s="2"/>
      <x:c r="D2" s="2"/>
      <x:c r="E2" s="2"/>
      <x:c r="F2" s="2"/>
    </x:row>
    <x:row r="3" ht="25" customHeight="1">
      <x:c r="A3" s="2" t="str">
        <x:v>Illustrative example followed by editable planning rows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58" customHeight="1">
      <x:c r="A5" s="23" t="str">
        <x:v>Milestone</x:v>
      </x:c>
      <x:c r="B5" s="23" t="str">
        <x:v>Month</x:v>
      </x:c>
      <x:c r="C5" s="23" t="str">
        <x:v>Owner</x:v>
      </x:c>
      <x:c r="D5" s="23" t="str">
        <x:v>Evidence</x:v>
      </x:c>
      <x:c r="E5" s="23" t="str">
        <x:v>Cash use (USD)</x:v>
      </x:c>
      <x:c r="F5" s="23" t="str">
        <x:v>Dependency</x:v>
      </x:c>
    </x:row>
    <x:row r="6" ht="58" customHeight="1">
      <x:c r="A6" s="24" t="str">
        <x:v>First repeatable paid deployment</x:v>
      </x:c>
      <x:c r="B6" s="24" t="n">
        <x:v>6</x:v>
      </x:c>
      <x:c r="C6" s="24" t="str">
        <x:v>Founder / sales lead</x:v>
      </x:c>
      <x:c r="D6" s="24" t="str">
        <x:v>Signed scope and collected invoice</x:v>
      </x:c>
      <x:c r="E6" s="25" t="n">
        <x:v>300000</x:v>
      </x:c>
      <x:c r="F6" s="24" t="str">
        <x:v>Customer approval</x:v>
      </x:c>
    </x:row>
    <x:row r="7" ht="58" customHeight="1">
      <x:c r="A7" s="24" t="str">
        <x:v>Repeatable delivery process</x:v>
      </x:c>
      <x:c r="B7" s="24" t="n">
        <x:v>9</x:v>
      </x:c>
      <x:c r="C7" s="24" t="str">
        <x:v>Operations lead</x:v>
      </x:c>
      <x:c r="D7" s="24" t="str">
        <x:v>Documented delivery cost and repeat use</x:v>
      </x:c>
      <x:c r="E7" s="25" t="n">
        <x:v>300000</x:v>
      </x:c>
      <x:c r="F7" s="24" t="str">
        <x:v>Hiring complete</x:v>
      </x:c>
    </x:row>
    <x:row r="8" ht="58" customHeight="1">
      <x:c r="A8" s="24" t="str">
        <x:v>Target funding milestone</x:v>
      </x:c>
      <x:c r="B8" s="24" t="n">
        <x:v>12</x:v>
      </x:c>
      <x:c r="C8" s="24" t="str">
        <x:v>CEO</x:v>
      </x:c>
      <x:c r="D8" s="24" t="str">
        <x:v>Documented outcome against plan</x:v>
      </x:c>
      <x:c r="E8" s="25" t="n">
        <x:v>0</x:v>
      </x:c>
      <x:c r="F8" s="24" t="str">
        <x:v>Base plan assumptions</x:v>
      </x:c>
    </x:row>
    <x:row r="9" ht="58" customHeight="1">
      <x:c r="A9" s="24" t="str">
        <x:v>[Your milestone]</x:v>
      </x:c>
      <x:c r="B9" s="24"/>
      <x:c r="C9" s="24" t="str">
        <x:v>[Owner]</x:v>
      </x:c>
      <x:c r="D9" s="24" t="str">
        <x:v>[Evidence]</x:v>
      </x:c>
      <x:c r="E9" s="25"/>
      <x:c r="F9" s="24" t="str">
        <x:v>[Dependency]</x:v>
      </x:c>
    </x:row>
    <x:row r="10" ht="58" customHeight="1">
      <x:c r="A10" s="24" t="str">
        <x:v>[Your milestone]</x:v>
      </x:c>
      <x:c r="B10" s="24"/>
      <x:c r="C10" s="24" t="str">
        <x:v>[Owner]</x:v>
      </x:c>
      <x:c r="D10" s="24" t="str">
        <x:v>[Evidence]</x:v>
      </x:c>
      <x:c r="E10" s="25"/>
      <x:c r="F10" s="24" t="str">
        <x:v>[Dependency]</x:v>
      </x:c>
    </x:row>
    <x:row r="11" ht="25" customHeight="1">
      <x:c r="A11" s="2"/>
      <x:c r="B11" s="2"/>
      <x:c r="C11" s="2"/>
      <x:c r="D11" s="2"/>
      <x:c r="E11" s="2"/>
      <x:c r="F11" s="2"/>
    </x:row>
    <x:row r="12" ht="34" customHeight="1">
      <x:c r="A12" s="8" t="str">
        <x:v>Milestone cash uses are planning allocations, not additional model costs. Avoid counting them twice.</x:v>
      </x:c>
      <x:c r="B12" s="8"/>
      <x:c r="C12" s="8"/>
      <x:c r="D12" s="8"/>
      <x:c r="E12" s="8"/>
      <x:c r="F12" s="8"/>
    </x:row>
    <x:row r="13" ht="34" customHeight="1">
      <x:c r="A13" s="8" t="str">
        <x:v>Update the Base plan and Delay case cash schedules yourself when a milestone changes.</x:v>
      </x:c>
      <x:c r="B13" s="8"/>
      <x:c r="C13" s="8"/>
      <x:c r="D13" s="8"/>
      <x:c r="E13" s="8"/>
      <x:c r="F13" s="8"/>
    </x:row>
    <x:row r="14" ht="34" customHeight="1">
      <x:c r="A14" s="8" t="str">
        <x:v>No personal or confidential client information is required in this worksheet.</x:v>
      </x:c>
      <x:c r="B14" s="8"/>
      <x:c r="C14" s="8"/>
      <x:c r="D14" s="8"/>
      <x:c r="E14" s="8"/>
      <x:c r="F14" s="8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</x:sheetData>
  <x:mergeCells>
    <x:mergeCell ref="A2:F2"/>
    <x:mergeCell ref="A12:F12"/>
    <x:mergeCell ref="A13:F13"/>
    <x:mergeCell ref="A14:F14"/>
  </x:mergeCells>
  <x:pageMargins left="0.7" right="0.7" top="0.75" bottom="0.75" header="0.3" footer="0.3"/>
</x:worksheet>
</file>